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D13" i="1"/>
  <c r="F11" i="1"/>
  <c r="E11" i="1"/>
  <c r="D11" i="1"/>
  <c r="E9" i="1"/>
  <c r="F9" i="1"/>
  <c r="D9" i="1"/>
  <c r="F7" i="1"/>
  <c r="E7" i="1"/>
  <c r="D7" i="1"/>
  <c r="F5" i="1"/>
  <c r="E5" i="1"/>
  <c r="D5" i="1"/>
  <c r="F3" i="1"/>
  <c r="E3" i="1"/>
  <c r="D3" i="1"/>
  <c r="F49" i="1" l="1"/>
  <c r="E49" i="1"/>
  <c r="D49" i="1"/>
  <c r="D47" i="1"/>
  <c r="E33" i="1"/>
  <c r="F47" i="1" l="1"/>
  <c r="E47" i="1"/>
  <c r="F45" i="1"/>
  <c r="E45" i="1"/>
  <c r="D45" i="1"/>
  <c r="F43" i="1"/>
  <c r="E43" i="1"/>
  <c r="D43" i="1"/>
  <c r="F41" i="1"/>
  <c r="E41" i="1"/>
  <c r="D41" i="1"/>
  <c r="F39" i="1"/>
  <c r="E39" i="1"/>
  <c r="D39" i="1"/>
  <c r="F37" i="1"/>
  <c r="E37" i="1"/>
  <c r="D37" i="1"/>
  <c r="F35" i="1"/>
  <c r="E35" i="1"/>
  <c r="D35" i="1"/>
  <c r="F33" i="1"/>
  <c r="D33" i="1"/>
  <c r="F31" i="1"/>
  <c r="E31" i="1"/>
  <c r="D31" i="1"/>
  <c r="F29" i="1"/>
  <c r="E29" i="1"/>
  <c r="D29" i="1"/>
  <c r="F27" i="1"/>
  <c r="E27" i="1"/>
  <c r="D27" i="1"/>
  <c r="F25" i="1"/>
  <c r="E25" i="1"/>
  <c r="D25" i="1"/>
  <c r="F23" i="1"/>
  <c r="E23" i="1"/>
  <c r="D23" i="1"/>
  <c r="F21" i="1"/>
  <c r="E21" i="1"/>
  <c r="D21" i="1"/>
  <c r="F19" i="1"/>
  <c r="E19" i="1"/>
  <c r="D19" i="1"/>
  <c r="F17" i="1"/>
  <c r="E17" i="1"/>
  <c r="D17" i="1"/>
  <c r="F13" i="1"/>
  <c r="E13" i="1"/>
</calcChain>
</file>

<file path=xl/sharedStrings.xml><?xml version="1.0" encoding="utf-8"?>
<sst xmlns="http://schemas.openxmlformats.org/spreadsheetml/2006/main" count="44" uniqueCount="35">
  <si>
    <t>KDK Sp. z o.o.
ul. Mokotowska 14
00-561 Warszawa</t>
  </si>
  <si>
    <t>Holiday Travel Sp. z o.o
Pl. Powstańców Warszawy 2
00-030 Warszawa</t>
  </si>
  <si>
    <t>Marża Wykonawcy wyrażona w %</t>
  </si>
  <si>
    <t>Rabat od ceny netto Usługi zapewnienia noclegu w przypadku, gdy liczba osób zakwaterowanych stanowi</t>
  </si>
  <si>
    <t>do 35 osób w jednym terminie, w jednym obiekcie</t>
  </si>
  <si>
    <t>1.</t>
  </si>
  <si>
    <t>2.</t>
  </si>
  <si>
    <t>3.</t>
  </si>
  <si>
    <t>Rabat od ceny netto w przypadku Usługi zapewnienia sali konferencyjnej</t>
  </si>
  <si>
    <t xml:space="preserve">dla maksymalnie 35 osób </t>
  </si>
  <si>
    <t xml:space="preserve">od 36 do 100 osób </t>
  </si>
  <si>
    <t xml:space="preserve">powyżej 100 osób </t>
  </si>
  <si>
    <t>Rabat od ceny netto Usługi zapewnienia wyżywienia</t>
  </si>
  <si>
    <t xml:space="preserve">od 36 do 100 osób wynosi </t>
  </si>
  <si>
    <t>powyżej 100 osób wynosi</t>
  </si>
  <si>
    <t>4.</t>
  </si>
  <si>
    <t>Rabat od ceny netto Usługi zapewnienie materiałów konferencyjnych</t>
  </si>
  <si>
    <t xml:space="preserve">Usługi zapewnienia koordynacji w miejscu organizacji Wydarzenia </t>
  </si>
  <si>
    <t>Usługi transportowe - trasa do 150 km</t>
  </si>
  <si>
    <t>pojazdem do 15 osób</t>
  </si>
  <si>
    <t xml:space="preserve">pojazdem od 16 do 35 osób </t>
  </si>
  <si>
    <t xml:space="preserve">pojazdem powyżej 35 osób </t>
  </si>
  <si>
    <t xml:space="preserve">pojazdem do 15 osób </t>
  </si>
  <si>
    <t>pojazdem 35 osób</t>
  </si>
  <si>
    <t>5.</t>
  </si>
  <si>
    <t>7.</t>
  </si>
  <si>
    <t xml:space="preserve"> Usługi transportowe - trasa od 151 km do 300 km</t>
  </si>
  <si>
    <t>Usługi transportowe - trasa od 301 km do 450 km</t>
  </si>
  <si>
    <t>Usługi transportowe - trasa powyżej 450 km</t>
  </si>
  <si>
    <t>pojazdem powyżej 35 osób</t>
  </si>
  <si>
    <t>pojazdem od 16 do 35 osób</t>
  </si>
  <si>
    <t xml:space="preserve">od 36 do 100 osób w jednym terminie, 
w jednym obiekcie </t>
  </si>
  <si>
    <t xml:space="preserve">powyżej 100 osób w jednym terminie, 
w jednym obiekcie </t>
  </si>
  <si>
    <t>LICZBA PUNKTÓW</t>
  </si>
  <si>
    <t>Vmoris Agency Strefa Efektywnego Marketingu Magdalena Samulak-Banaszczyk, ul. Księstwa Warszawskiego 30 A, 05-850 Ożarów Mazowiecki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</si>
</sst>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5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C30" sqref="C30"/>
    </sheetView>
  </sheetViews>
  <sheetFormatPr defaultRowHeight="12" x14ac:dyDescent="0.2"/>
  <cols>
    <col min="1" max="1" width="2.5703125" style="25" bestFit="1" customWidth="1"/>
    <col min="2" max="2" width="46.28515625" style="2" customWidth="1"/>
    <col min="3" max="3" width="35.42578125" style="28" customWidth="1"/>
    <col min="4" max="4" width="23.5703125" style="2" bestFit="1" customWidth="1"/>
    <col min="5" max="5" width="16.7109375" style="2" bestFit="1" customWidth="1"/>
    <col min="6" max="6" width="18.42578125" style="2" bestFit="1" customWidth="1"/>
    <col min="7" max="16384" width="9.140625" style="2"/>
  </cols>
  <sheetData>
    <row r="1" spans="1:6" ht="108.75" thickBot="1" x14ac:dyDescent="0.25">
      <c r="A1" s="37"/>
      <c r="B1" s="38"/>
      <c r="C1" s="39"/>
      <c r="D1" s="1" t="s">
        <v>1</v>
      </c>
      <c r="E1" s="1" t="s">
        <v>0</v>
      </c>
      <c r="F1" s="1" t="s">
        <v>34</v>
      </c>
    </row>
    <row r="2" spans="1:6" ht="12.75" thickBot="1" x14ac:dyDescent="0.25">
      <c r="A2" s="49" t="s">
        <v>5</v>
      </c>
      <c r="B2" s="50" t="s">
        <v>2</v>
      </c>
      <c r="C2" s="51"/>
      <c r="D2" s="52">
        <v>3</v>
      </c>
      <c r="E2" s="52">
        <v>5</v>
      </c>
      <c r="F2" s="52">
        <v>0.9</v>
      </c>
    </row>
    <row r="3" spans="1:6" ht="12.75" thickBot="1" x14ac:dyDescent="0.25">
      <c r="A3" s="53"/>
      <c r="B3" s="54"/>
      <c r="C3" s="55"/>
      <c r="D3" s="56">
        <f>0.9/3*25</f>
        <v>7.5</v>
      </c>
      <c r="E3" s="56">
        <f>0.9/5*25</f>
        <v>4.5</v>
      </c>
      <c r="F3" s="56">
        <f>0.9/0.9*25</f>
        <v>25</v>
      </c>
    </row>
    <row r="4" spans="1:6" ht="24" x14ac:dyDescent="0.2">
      <c r="A4" s="49" t="s">
        <v>6</v>
      </c>
      <c r="B4" s="50" t="s">
        <v>3</v>
      </c>
      <c r="C4" s="57" t="s">
        <v>4</v>
      </c>
      <c r="D4" s="58">
        <v>30</v>
      </c>
      <c r="E4" s="58">
        <v>32</v>
      </c>
      <c r="F4" s="58">
        <v>40</v>
      </c>
    </row>
    <row r="5" spans="1:6" x14ac:dyDescent="0.2">
      <c r="A5" s="59"/>
      <c r="B5" s="60"/>
      <c r="C5" s="61"/>
      <c r="D5" s="62">
        <f>30/40*7</f>
        <v>5.25</v>
      </c>
      <c r="E5" s="62">
        <f>32/40*7</f>
        <v>5.6000000000000005</v>
      </c>
      <c r="F5" s="62">
        <f>40/40*7</f>
        <v>7</v>
      </c>
    </row>
    <row r="6" spans="1:6" ht="30" customHeight="1" x14ac:dyDescent="0.2">
      <c r="A6" s="59"/>
      <c r="B6" s="60"/>
      <c r="C6" s="63" t="s">
        <v>31</v>
      </c>
      <c r="D6" s="64">
        <v>30</v>
      </c>
      <c r="E6" s="64">
        <v>32</v>
      </c>
      <c r="F6" s="64">
        <v>40</v>
      </c>
    </row>
    <row r="7" spans="1:6" x14ac:dyDescent="0.2">
      <c r="A7" s="59"/>
      <c r="B7" s="60"/>
      <c r="C7" s="65"/>
      <c r="D7" s="66">
        <f>30/40*5</f>
        <v>3.75</v>
      </c>
      <c r="E7" s="66">
        <f>32/40*5</f>
        <v>4</v>
      </c>
      <c r="F7" s="66">
        <f>40/40*5</f>
        <v>5</v>
      </c>
    </row>
    <row r="8" spans="1:6" ht="24" x14ac:dyDescent="0.2">
      <c r="A8" s="59"/>
      <c r="B8" s="60"/>
      <c r="C8" s="67" t="s">
        <v>32</v>
      </c>
      <c r="D8" s="68">
        <v>30</v>
      </c>
      <c r="E8" s="68">
        <v>32</v>
      </c>
      <c r="F8" s="68">
        <v>30</v>
      </c>
    </row>
    <row r="9" spans="1:6" ht="12.75" thickBot="1" x14ac:dyDescent="0.25">
      <c r="A9" s="53"/>
      <c r="B9" s="54"/>
      <c r="C9" s="69"/>
      <c r="D9" s="70">
        <f>30/32*3</f>
        <v>2.8125</v>
      </c>
      <c r="E9" s="70">
        <f>32/32*3</f>
        <v>3</v>
      </c>
      <c r="F9" s="70">
        <f>30/32*3</f>
        <v>2.8125</v>
      </c>
    </row>
    <row r="10" spans="1:6" x14ac:dyDescent="0.2">
      <c r="A10" s="71" t="s">
        <v>7</v>
      </c>
      <c r="B10" s="50" t="s">
        <v>8</v>
      </c>
      <c r="C10" s="72" t="s">
        <v>9</v>
      </c>
      <c r="D10" s="73">
        <v>50</v>
      </c>
      <c r="E10" s="73">
        <v>40</v>
      </c>
      <c r="F10" s="73">
        <v>55</v>
      </c>
    </row>
    <row r="11" spans="1:6" x14ac:dyDescent="0.2">
      <c r="A11" s="74"/>
      <c r="B11" s="60"/>
      <c r="C11" s="61"/>
      <c r="D11" s="62">
        <f>50/55*2</f>
        <v>1.8181818181818181</v>
      </c>
      <c r="E11" s="62">
        <f>40/55*2</f>
        <v>1.4545454545454546</v>
      </c>
      <c r="F11" s="62">
        <f>55/55*2</f>
        <v>2</v>
      </c>
    </row>
    <row r="12" spans="1:6" x14ac:dyDescent="0.2">
      <c r="A12" s="74"/>
      <c r="B12" s="60"/>
      <c r="C12" s="63" t="s">
        <v>10</v>
      </c>
      <c r="D12" s="64">
        <v>50</v>
      </c>
      <c r="E12" s="64">
        <v>40</v>
      </c>
      <c r="F12" s="64">
        <v>55</v>
      </c>
    </row>
    <row r="13" spans="1:6" x14ac:dyDescent="0.2">
      <c r="A13" s="74"/>
      <c r="B13" s="60"/>
      <c r="C13" s="75"/>
      <c r="D13" s="66">
        <f>50/55*2</f>
        <v>1.8181818181818181</v>
      </c>
      <c r="E13" s="66">
        <f>30/50*2</f>
        <v>1.2</v>
      </c>
      <c r="F13" s="66">
        <f>0.2/50*2</f>
        <v>8.0000000000000002E-3</v>
      </c>
    </row>
    <row r="14" spans="1:6" x14ac:dyDescent="0.2">
      <c r="A14" s="74"/>
      <c r="B14" s="60"/>
      <c r="C14" s="67" t="s">
        <v>11</v>
      </c>
      <c r="D14" s="68">
        <v>25</v>
      </c>
      <c r="E14" s="68">
        <v>40</v>
      </c>
      <c r="F14" s="68">
        <v>30</v>
      </c>
    </row>
    <row r="15" spans="1:6" ht="12.75" thickBot="1" x14ac:dyDescent="0.25">
      <c r="A15" s="76"/>
      <c r="B15" s="54"/>
      <c r="C15" s="77"/>
      <c r="D15" s="70">
        <f>25/40*1</f>
        <v>0.625</v>
      </c>
      <c r="E15" s="70">
        <f>40/40*1</f>
        <v>1</v>
      </c>
      <c r="F15" s="70">
        <f>30/40*1</f>
        <v>0.75</v>
      </c>
    </row>
    <row r="16" spans="1:6" x14ac:dyDescent="0.2">
      <c r="A16" s="42" t="s">
        <v>15</v>
      </c>
      <c r="B16" s="47" t="s">
        <v>12</v>
      </c>
      <c r="C16" s="11" t="s">
        <v>9</v>
      </c>
      <c r="D16" s="12">
        <v>15</v>
      </c>
      <c r="E16" s="12">
        <v>30</v>
      </c>
      <c r="F16" s="12">
        <v>40</v>
      </c>
    </row>
    <row r="17" spans="1:6" x14ac:dyDescent="0.2">
      <c r="A17" s="43"/>
      <c r="B17" s="33"/>
      <c r="C17" s="5"/>
      <c r="D17" s="6">
        <f>10/15*4</f>
        <v>2.6666666666666665</v>
      </c>
      <c r="E17" s="6">
        <f>15/15*4</f>
        <v>4</v>
      </c>
      <c r="F17" s="6">
        <f>10/15*4</f>
        <v>2.6666666666666665</v>
      </c>
    </row>
    <row r="18" spans="1:6" x14ac:dyDescent="0.2">
      <c r="A18" s="43"/>
      <c r="B18" s="33"/>
      <c r="C18" s="7" t="s">
        <v>13</v>
      </c>
      <c r="D18" s="8">
        <v>20</v>
      </c>
      <c r="E18" s="8">
        <v>30</v>
      </c>
      <c r="F18" s="8">
        <v>40</v>
      </c>
    </row>
    <row r="19" spans="1:6" x14ac:dyDescent="0.2">
      <c r="A19" s="44"/>
      <c r="B19" s="40"/>
      <c r="C19" s="13"/>
      <c r="D19" s="14">
        <f>10/20*5</f>
        <v>2.5</v>
      </c>
      <c r="E19" s="14">
        <f>20/20*5</f>
        <v>5</v>
      </c>
      <c r="F19" s="14">
        <f>8/20*5</f>
        <v>2</v>
      </c>
    </row>
    <row r="20" spans="1:6" ht="12.75" thickBot="1" x14ac:dyDescent="0.25">
      <c r="A20" s="45"/>
      <c r="B20" s="34"/>
      <c r="C20" s="15" t="s">
        <v>14</v>
      </c>
      <c r="D20" s="16">
        <v>20</v>
      </c>
      <c r="E20" s="16">
        <v>30</v>
      </c>
      <c r="F20" s="16">
        <v>40</v>
      </c>
    </row>
    <row r="21" spans="1:6" ht="12.75" thickBot="1" x14ac:dyDescent="0.25">
      <c r="A21" s="46"/>
      <c r="B21" s="48"/>
      <c r="C21" s="9"/>
      <c r="D21" s="10">
        <f>10/20*6</f>
        <v>3</v>
      </c>
      <c r="E21" s="10">
        <f>20/20*6</f>
        <v>6</v>
      </c>
      <c r="F21" s="10">
        <f>6/20*6</f>
        <v>1.7999999999999998</v>
      </c>
    </row>
    <row r="22" spans="1:6" ht="12.75" thickBot="1" x14ac:dyDescent="0.25">
      <c r="A22" s="29" t="s">
        <v>24</v>
      </c>
      <c r="B22" s="31" t="s">
        <v>16</v>
      </c>
      <c r="C22" s="17"/>
      <c r="D22" s="18">
        <v>50</v>
      </c>
      <c r="E22" s="18">
        <v>50</v>
      </c>
      <c r="F22" s="18">
        <v>80</v>
      </c>
    </row>
    <row r="23" spans="1:6" ht="12.75" thickBot="1" x14ac:dyDescent="0.25">
      <c r="A23" s="30"/>
      <c r="B23" s="41"/>
      <c r="C23" s="19"/>
      <c r="D23" s="20">
        <f>10/50*5</f>
        <v>1</v>
      </c>
      <c r="E23" s="20">
        <f>50/50*5</f>
        <v>5</v>
      </c>
      <c r="F23" s="20">
        <f>2/50*5</f>
        <v>0.2</v>
      </c>
    </row>
    <row r="24" spans="1:6" ht="12.75" thickBot="1" x14ac:dyDescent="0.25">
      <c r="A24" s="29">
        <v>6</v>
      </c>
      <c r="B24" s="31" t="s">
        <v>17</v>
      </c>
      <c r="C24" s="17"/>
      <c r="D24" s="18">
        <v>1</v>
      </c>
      <c r="E24" s="18">
        <v>1E-3</v>
      </c>
      <c r="F24" s="18">
        <v>3.0000000000000001E-3</v>
      </c>
    </row>
    <row r="25" spans="1:6" ht="12.75" thickBot="1" x14ac:dyDescent="0.25">
      <c r="A25" s="30"/>
      <c r="B25" s="41"/>
      <c r="C25" s="19"/>
      <c r="D25" s="21">
        <f>0.01/5*10</f>
        <v>0.02</v>
      </c>
      <c r="E25" s="21">
        <f>0.01/0.01*10</f>
        <v>10</v>
      </c>
      <c r="F25" s="21">
        <f>0.01/25*10</f>
        <v>4.0000000000000001E-3</v>
      </c>
    </row>
    <row r="26" spans="1:6" x14ac:dyDescent="0.2">
      <c r="A26" s="42" t="s">
        <v>25</v>
      </c>
      <c r="B26" s="31" t="s">
        <v>18</v>
      </c>
      <c r="C26" s="4" t="s">
        <v>19</v>
      </c>
      <c r="D26" s="22">
        <v>750</v>
      </c>
      <c r="E26" s="22">
        <v>700</v>
      </c>
      <c r="F26" s="22">
        <v>8000</v>
      </c>
    </row>
    <row r="27" spans="1:6" x14ac:dyDescent="0.2">
      <c r="A27" s="43"/>
      <c r="B27" s="32"/>
      <c r="C27" s="5"/>
      <c r="D27" s="6">
        <f>615/1000*2</f>
        <v>1.23</v>
      </c>
      <c r="E27" s="6">
        <f>615/1050*2</f>
        <v>1.1714285714285715</v>
      </c>
      <c r="F27" s="6">
        <f>615/615*2</f>
        <v>2</v>
      </c>
    </row>
    <row r="28" spans="1:6" x14ac:dyDescent="0.2">
      <c r="A28" s="44"/>
      <c r="B28" s="32"/>
      <c r="C28" s="7" t="s">
        <v>20</v>
      </c>
      <c r="D28" s="8">
        <v>1000</v>
      </c>
      <c r="E28" s="8">
        <v>1200</v>
      </c>
      <c r="F28" s="8">
        <v>8000</v>
      </c>
    </row>
    <row r="29" spans="1:6" x14ac:dyDescent="0.2">
      <c r="A29" s="44"/>
      <c r="B29" s="32"/>
      <c r="C29" s="13"/>
      <c r="D29" s="14">
        <f>861/2000*2</f>
        <v>0.86099999999999999</v>
      </c>
      <c r="E29" s="14">
        <f>861/1300*2</f>
        <v>1.3246153846153845</v>
      </c>
      <c r="F29" s="14">
        <f>861/861*2</f>
        <v>2</v>
      </c>
    </row>
    <row r="30" spans="1:6" x14ac:dyDescent="0.2">
      <c r="A30" s="44"/>
      <c r="B30" s="32"/>
      <c r="C30" s="7" t="s">
        <v>21</v>
      </c>
      <c r="D30" s="8">
        <v>1150</v>
      </c>
      <c r="E30" s="8">
        <v>1500</v>
      </c>
      <c r="F30" s="8">
        <v>8000</v>
      </c>
    </row>
    <row r="31" spans="1:6" ht="12.75" thickBot="1" x14ac:dyDescent="0.25">
      <c r="A31" s="44"/>
      <c r="B31" s="33"/>
      <c r="C31" s="9"/>
      <c r="D31" s="10">
        <f>984/2000*2</f>
        <v>0.98399999999999999</v>
      </c>
      <c r="E31" s="10">
        <f>984/1700*2</f>
        <v>1.1576470588235295</v>
      </c>
      <c r="F31" s="10">
        <f>984/984*2</f>
        <v>2</v>
      </c>
    </row>
    <row r="32" spans="1:6" x14ac:dyDescent="0.2">
      <c r="A32" s="44"/>
      <c r="B32" s="34" t="s">
        <v>26</v>
      </c>
      <c r="C32" s="11" t="s">
        <v>22</v>
      </c>
      <c r="D32" s="12">
        <v>1400</v>
      </c>
      <c r="E32" s="12">
        <v>3500</v>
      </c>
      <c r="F32" s="12">
        <v>8000</v>
      </c>
    </row>
    <row r="33" spans="1:6" x14ac:dyDescent="0.2">
      <c r="A33" s="44"/>
      <c r="B33" s="32"/>
      <c r="C33" s="13"/>
      <c r="D33" s="14">
        <f>1163/4000*2</f>
        <v>0.58150000000000002</v>
      </c>
      <c r="E33" s="14">
        <f>1163/2500*2</f>
        <v>0.9304</v>
      </c>
      <c r="F33" s="14">
        <f>1163/1163*2</f>
        <v>2</v>
      </c>
    </row>
    <row r="34" spans="1:6" x14ac:dyDescent="0.2">
      <c r="A34" s="44"/>
      <c r="B34" s="32"/>
      <c r="C34" s="7" t="s">
        <v>20</v>
      </c>
      <c r="D34" s="8">
        <v>2200</v>
      </c>
      <c r="E34" s="8">
        <v>4000</v>
      </c>
      <c r="F34" s="8">
        <v>1000</v>
      </c>
    </row>
    <row r="35" spans="1:6" x14ac:dyDescent="0.2">
      <c r="A35" s="44"/>
      <c r="B35" s="32"/>
      <c r="C35" s="13"/>
      <c r="D35" s="14">
        <f>1550/4000*2</f>
        <v>0.77500000000000002</v>
      </c>
      <c r="E35" s="14">
        <f>1550/3500*2</f>
        <v>0.88571428571428568</v>
      </c>
      <c r="F35" s="14">
        <f>1550/1550*2</f>
        <v>2</v>
      </c>
    </row>
    <row r="36" spans="1:6" x14ac:dyDescent="0.2">
      <c r="A36" s="44"/>
      <c r="B36" s="32"/>
      <c r="C36" s="7" t="s">
        <v>23</v>
      </c>
      <c r="D36" s="8">
        <v>2400</v>
      </c>
      <c r="E36" s="8">
        <v>4200</v>
      </c>
      <c r="F36" s="8">
        <v>1000</v>
      </c>
    </row>
    <row r="37" spans="1:6" ht="12.75" thickBot="1" x14ac:dyDescent="0.25">
      <c r="A37" s="44"/>
      <c r="B37" s="33"/>
      <c r="C37" s="9"/>
      <c r="D37" s="10">
        <f>1679/4000*2</f>
        <v>0.83950000000000002</v>
      </c>
      <c r="E37" s="10">
        <f>1679/4000*2</f>
        <v>0.83950000000000002</v>
      </c>
      <c r="F37" s="10">
        <f>1679/1679*2</f>
        <v>2</v>
      </c>
    </row>
    <row r="38" spans="1:6" x14ac:dyDescent="0.2">
      <c r="A38" s="44"/>
      <c r="B38" s="34" t="s">
        <v>27</v>
      </c>
      <c r="C38" s="11" t="s">
        <v>22</v>
      </c>
      <c r="D38" s="12">
        <v>1600</v>
      </c>
      <c r="E38" s="12">
        <v>4500</v>
      </c>
      <c r="F38" s="12">
        <v>9000</v>
      </c>
    </row>
    <row r="39" spans="1:6" x14ac:dyDescent="0.2">
      <c r="A39" s="44"/>
      <c r="B39" s="32"/>
      <c r="C39" s="13"/>
      <c r="D39" s="14">
        <f>1600/5000*2</f>
        <v>0.64</v>
      </c>
      <c r="E39" s="14">
        <f>1600/3500*2</f>
        <v>0.91428571428571426</v>
      </c>
      <c r="F39" s="14">
        <f>1600/1744*2</f>
        <v>1.834862385321101</v>
      </c>
    </row>
    <row r="40" spans="1:6" x14ac:dyDescent="0.2">
      <c r="A40" s="44"/>
      <c r="B40" s="32"/>
      <c r="C40" s="7" t="s">
        <v>20</v>
      </c>
      <c r="D40" s="8">
        <v>2400</v>
      </c>
      <c r="E40" s="8">
        <v>4700</v>
      </c>
      <c r="F40" s="8">
        <v>2000</v>
      </c>
    </row>
    <row r="41" spans="1:6" x14ac:dyDescent="0.2">
      <c r="A41" s="44"/>
      <c r="B41" s="32"/>
      <c r="C41" s="13"/>
      <c r="D41" s="14">
        <f>2325/5000*2</f>
        <v>0.93</v>
      </c>
      <c r="E41" s="14">
        <f>2325/4700*2</f>
        <v>0.98936170212765961</v>
      </c>
      <c r="F41" s="14">
        <f>2325/2325*2</f>
        <v>2</v>
      </c>
    </row>
    <row r="42" spans="1:6" x14ac:dyDescent="0.2">
      <c r="A42" s="44"/>
      <c r="B42" s="32"/>
      <c r="C42" s="7" t="s">
        <v>29</v>
      </c>
      <c r="D42" s="8">
        <v>2600</v>
      </c>
      <c r="E42" s="8">
        <v>5000</v>
      </c>
      <c r="F42" s="8">
        <v>2000</v>
      </c>
    </row>
    <row r="43" spans="1:6" ht="12.75" thickBot="1" x14ac:dyDescent="0.25">
      <c r="A43" s="44"/>
      <c r="B43" s="33"/>
      <c r="C43" s="9"/>
      <c r="D43" s="10">
        <f>2583/5000*2</f>
        <v>1.0331999999999999</v>
      </c>
      <c r="E43" s="10">
        <f>2583/5000*2</f>
        <v>1.0331999999999999</v>
      </c>
      <c r="F43" s="10">
        <f>2583/2583*2</f>
        <v>2</v>
      </c>
    </row>
    <row r="44" spans="1:6" x14ac:dyDescent="0.2">
      <c r="A44" s="44"/>
      <c r="B44" s="40" t="s">
        <v>28</v>
      </c>
      <c r="C44" s="11" t="s">
        <v>22</v>
      </c>
      <c r="D44" s="12">
        <v>2400</v>
      </c>
      <c r="E44" s="12">
        <v>7500</v>
      </c>
      <c r="F44" s="12">
        <v>10000</v>
      </c>
    </row>
    <row r="45" spans="1:6" x14ac:dyDescent="0.2">
      <c r="A45" s="44"/>
      <c r="B45" s="40"/>
      <c r="C45" s="13"/>
      <c r="D45" s="14">
        <f>2325/5000*2</f>
        <v>0.93</v>
      </c>
      <c r="E45" s="14">
        <f>2325/7000*2</f>
        <v>0.66428571428571426</v>
      </c>
      <c r="F45" s="14">
        <f>2325/2325*2</f>
        <v>2</v>
      </c>
    </row>
    <row r="46" spans="1:6" x14ac:dyDescent="0.2">
      <c r="A46" s="44"/>
      <c r="B46" s="40"/>
      <c r="C46" s="7" t="s">
        <v>30</v>
      </c>
      <c r="D46" s="8">
        <v>3600</v>
      </c>
      <c r="E46" s="8">
        <v>8000</v>
      </c>
      <c r="F46" s="8">
        <v>10000</v>
      </c>
    </row>
    <row r="47" spans="1:6" x14ac:dyDescent="0.2">
      <c r="A47" s="44"/>
      <c r="B47" s="40"/>
      <c r="C47" s="13"/>
      <c r="D47" s="14">
        <f>3100/5000*2</f>
        <v>1.24</v>
      </c>
      <c r="E47" s="14">
        <f>3100/8000*2</f>
        <v>0.77500000000000002</v>
      </c>
      <c r="F47" s="14">
        <f>3100/3100*2</f>
        <v>2</v>
      </c>
    </row>
    <row r="48" spans="1:6" ht="12.75" thickBot="1" x14ac:dyDescent="0.25">
      <c r="A48" s="45"/>
      <c r="B48" s="34"/>
      <c r="C48" s="15" t="s">
        <v>21</v>
      </c>
      <c r="D48" s="16">
        <v>4000</v>
      </c>
      <c r="E48" s="16">
        <v>9000</v>
      </c>
      <c r="F48" s="16">
        <v>5000</v>
      </c>
    </row>
    <row r="49" spans="1:6" ht="12.75" thickBot="1" x14ac:dyDescent="0.25">
      <c r="A49" s="45"/>
      <c r="B49" s="34"/>
      <c r="C49" s="3"/>
      <c r="D49" s="21">
        <f>3358/5000*3</f>
        <v>2.0148000000000001</v>
      </c>
      <c r="E49" s="21">
        <f>3358/10000*3</f>
        <v>1.0074000000000001</v>
      </c>
      <c r="F49" s="21">
        <f>3358/3358*3</f>
        <v>3</v>
      </c>
    </row>
    <row r="50" spans="1:6" ht="12.75" thickBot="1" x14ac:dyDescent="0.25">
      <c r="A50" s="35" t="s">
        <v>33</v>
      </c>
      <c r="B50" s="36"/>
      <c r="C50" s="23"/>
      <c r="D50" s="24">
        <v>56.24</v>
      </c>
      <c r="E50" s="24">
        <v>59.59</v>
      </c>
      <c r="F50" s="24">
        <v>45.33</v>
      </c>
    </row>
    <row r="51" spans="1:6" ht="123" customHeight="1" thickBot="1" x14ac:dyDescent="0.25">
      <c r="A51" s="37"/>
      <c r="B51" s="38"/>
      <c r="C51" s="39"/>
      <c r="D51" s="1" t="s">
        <v>1</v>
      </c>
      <c r="E51" s="1" t="s">
        <v>0</v>
      </c>
      <c r="F51" s="1" t="s">
        <v>34</v>
      </c>
    </row>
    <row r="52" spans="1:6" x14ac:dyDescent="0.2">
      <c r="C52" s="26"/>
      <c r="D52" s="27"/>
      <c r="E52" s="27"/>
      <c r="F52" s="27"/>
    </row>
    <row r="53" spans="1:6" x14ac:dyDescent="0.2">
      <c r="C53" s="26"/>
      <c r="D53" s="27"/>
      <c r="E53" s="27"/>
      <c r="F53" s="27"/>
    </row>
  </sheetData>
  <mergeCells count="20">
    <mergeCell ref="A51:C51"/>
    <mergeCell ref="B44:B49"/>
    <mergeCell ref="A1:C1"/>
    <mergeCell ref="B4:B9"/>
    <mergeCell ref="A4:A9"/>
    <mergeCell ref="B10:B15"/>
    <mergeCell ref="A10:A15"/>
    <mergeCell ref="B2:B3"/>
    <mergeCell ref="A2:A3"/>
    <mergeCell ref="A16:A21"/>
    <mergeCell ref="A26:A49"/>
    <mergeCell ref="B16:B21"/>
    <mergeCell ref="B22:B23"/>
    <mergeCell ref="A22:A23"/>
    <mergeCell ref="B24:B25"/>
    <mergeCell ref="A24:A25"/>
    <mergeCell ref="B26:B31"/>
    <mergeCell ref="B32:B37"/>
    <mergeCell ref="B38:B43"/>
    <mergeCell ref="A50:B5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Mrowińska</dc:creator>
  <cp:lastModifiedBy>Beata Kurek</cp:lastModifiedBy>
  <cp:lastPrinted>2016-08-04T07:13:51Z</cp:lastPrinted>
  <dcterms:created xsi:type="dcterms:W3CDTF">2016-07-27T09:52:26Z</dcterms:created>
  <dcterms:modified xsi:type="dcterms:W3CDTF">2016-10-17T11:35:42Z</dcterms:modified>
</cp:coreProperties>
</file>